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6" i="1"/>
  <c r="H75"/>
  <c r="J74"/>
  <c r="B66"/>
  <c r="B56"/>
  <c r="B46"/>
  <c r="D45"/>
  <c r="K38"/>
  <c r="K37"/>
  <c r="K36"/>
  <c r="K35"/>
  <c r="K34"/>
  <c r="K33"/>
  <c r="K32"/>
  <c r="K31"/>
  <c r="K26"/>
  <c r="K40" s="1"/>
  <c r="K24"/>
  <c r="G20"/>
  <c r="G18"/>
  <c r="G17"/>
  <c r="G16"/>
  <c r="G15"/>
  <c r="J14" s="1"/>
  <c r="G7"/>
  <c r="I7" s="1"/>
  <c r="A21" s="1"/>
  <c r="B6"/>
  <c r="K41" l="1"/>
  <c r="K42"/>
  <c r="K43" s="1"/>
  <c r="G45" s="1"/>
  <c r="K75" s="1"/>
  <c r="C76" s="1"/>
  <c r="H76" s="1"/>
  <c r="F59" s="1"/>
</calcChain>
</file>

<file path=xl/sharedStrings.xml><?xml version="1.0" encoding="utf-8"?>
<sst xmlns="http://schemas.openxmlformats.org/spreadsheetml/2006/main" count="164" uniqueCount="130">
  <si>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</si>
  <si>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</si>
  <si>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</si>
  <si>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</si>
  <si>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</si>
  <si>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</si>
  <si>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</si>
  <si>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92 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</si>
  <si>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</si>
  <si>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</si>
  <si>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</si>
  <si>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</si>
  <si>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</si>
  <si>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</si>
  <si>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</si>
  <si>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</si>
  <si>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</si>
  <si>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12 -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</si>
  <si>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21 -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</si>
  <si>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9</t>
    </r>
    <r>
      <rPr>
        <sz val="11"/>
        <rFont val="Calibri"/>
        <family val="2"/>
        <charset val="204"/>
        <scheme val="minor"/>
      </rPr>
      <t xml:space="preserve">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</si>
  <si>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</si>
  <si>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</si>
  <si>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</si>
  <si>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15 -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</si>
  <si>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</si>
  <si>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</si>
  <si>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</si>
  <si>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</si>
  <si>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</si>
  <si>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</si>
  <si>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</si>
  <si>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</si>
  <si>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</si>
  <si>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</si>
  <si>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</si>
  <si>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</si>
  <si>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</si>
  <si>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</si>
  <si>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</si>
  <si>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</si>
  <si>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</si>
  <si>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</si>
  <si>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информационной доски</t>
  </si>
  <si>
    <t>шт.</t>
  </si>
  <si>
    <t>Установка электромагнитного замка.</t>
  </si>
  <si>
    <t>Монтаж реле временив щите наружного освищения (освещение корта) (4%).</t>
  </si>
  <si>
    <t>Монтаж дополнительного наружного освещения дороги(4,62%).</t>
  </si>
  <si>
    <t>Генеральная  уборка подъездов 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</si>
  <si>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</si>
  <si>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 уборка подъездов в сентябре.</t>
  </si>
  <si>
    <t>Ремонт наружного освещения  (4%).</t>
  </si>
  <si>
    <t>м/час</t>
  </si>
  <si>
    <t>Благоустройство территории (высадка деревьев, кустарников, цветов).</t>
  </si>
  <si>
    <t>−</t>
  </si>
  <si>
    <t xml:space="preserve">Модернизация системы видеонаблюдения. </t>
  </si>
  <si>
    <t>Изготовление крестовин для установки новогодних елок (4%).</t>
  </si>
  <si>
    <t>Оплата за охранную сигнализацию ИТП (23,00%).</t>
  </si>
  <si>
    <t>мес.</t>
  </si>
  <si>
    <t>Замена манометров в ИТП (23,00%).</t>
  </si>
  <si>
    <t>Замена термометров в ИТП (23,00%).</t>
  </si>
  <si>
    <t>Установка новогодней елки (4%)</t>
  </si>
  <si>
    <t>Ремонт освешения в подвале (замена энергосберегающих ламп).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</si>
  <si>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</si>
  <si>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</si>
  <si>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</si>
  <si>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</si>
  <si>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</si>
  <si>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</si>
  <si>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</si>
  <si>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</si>
  <si>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</si>
  <si>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</si>
  <si>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</si>
  <si>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</si>
  <si>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</si>
  <si>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</si>
  <si>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</si>
  <si>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</si>
  <si>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</si>
  <si>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</si>
  <si>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</si>
  <si>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</si>
  <si>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</si>
  <si>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</si>
  <si>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</si>
  <si>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</si>
  <si>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</si>
  <si>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</si>
  <si>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</si>
  <si>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</si>
  <si>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</si>
  <si>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</si>
  <si>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</si>
  <si>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</si>
  <si>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</si>
  <si>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</si>
  <si>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</si>
  <si>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</si>
  <si>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</si>
  <si>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</si>
  <si>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</si>
  <si>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</si>
  <si>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   рубля с кв.метра общей площади в месяц;</t>
  </si>
  <si>
    <t xml:space="preserve"> - содержание общедомовых приборов учета -     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</si>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</sst>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4" fontId="5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5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/>
    <xf numFmtId="4" fontId="7" fillId="0" borderId="9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164" fontId="1" fillId="0" borderId="6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4" fontId="7" fillId="0" borderId="13" xfId="0" applyNumberFormat="1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1" fillId="0" borderId="12" xfId="0" applyFont="1" applyFill="1" applyBorder="1"/>
    <xf numFmtId="0" fontId="7" fillId="0" borderId="9" xfId="0" applyFont="1" applyFill="1" applyBorder="1" applyAlignment="1"/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4" fontId="5" fillId="0" borderId="14" xfId="0" applyNumberFormat="1" applyFont="1" applyFill="1" applyBorder="1" applyAlignment="1"/>
    <xf numFmtId="4" fontId="5" fillId="0" borderId="15" xfId="0" applyNumberFormat="1" applyFont="1" applyFill="1" applyBorder="1" applyAlignment="1"/>
    <xf numFmtId="4" fontId="7" fillId="0" borderId="0" xfId="0" applyNumberFormat="1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7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93/&#1054;&#1090;&#1095;&#1077;&#1090;%20&#1041;&#1077;&#1088;&#1077;&#1079;&#1086;&#1074;&#1099;&#1081;%209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42">
          <cell r="G42">
            <v>-4840.1726399999989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workbookViewId="0">
      <selection activeCell="K80" sqref="K80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9.7109375" style="1" customWidth="1"/>
    <col min="7" max="7" width="13" style="1" customWidth="1"/>
    <col min="8" max="8" width="12.85546875" style="1" customWidth="1"/>
    <col min="9" max="9" width="9.42578125" style="1" customWidth="1"/>
    <col min="10" max="10" width="11" style="1" customWidth="1"/>
    <col min="11" max="11" width="9.710937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93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801.7</v>
      </c>
      <c r="F6" s="11" t="s">
        <v>8</v>
      </c>
      <c r="G6" s="11"/>
      <c r="H6" s="11"/>
      <c r="I6" s="11"/>
      <c r="J6" s="11"/>
    </row>
    <row r="7" spans="1:12" ht="15.75">
      <c r="A7" s="12">
        <v>301857.58</v>
      </c>
      <c r="B7" s="12"/>
      <c r="C7" s="13" t="s">
        <v>9</v>
      </c>
      <c r="E7" s="11"/>
      <c r="F7" s="11"/>
      <c r="G7" s="14">
        <f>A7-J8</f>
        <v>171503.92</v>
      </c>
      <c r="H7" s="15" t="s">
        <v>10</v>
      </c>
      <c r="I7" s="16">
        <f>(G7/A7)*100</f>
        <v>56.816171387844562</v>
      </c>
      <c r="J7" s="11" t="s">
        <v>11</v>
      </c>
    </row>
    <row r="8" spans="1:12" ht="15.75">
      <c r="A8" s="1" t="s">
        <v>12</v>
      </c>
      <c r="E8" s="11"/>
      <c r="F8" s="11"/>
      <c r="G8" s="11"/>
      <c r="H8" s="11"/>
      <c r="I8" s="11"/>
      <c r="J8" s="10">
        <v>130353.66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1">
        <v>22378.15</v>
      </c>
      <c r="C10" s="1" t="s">
        <v>16</v>
      </c>
      <c r="E10" s="17" t="s">
        <v>17</v>
      </c>
      <c r="F10" s="11">
        <v>15782.05</v>
      </c>
      <c r="G10" s="1" t="s">
        <v>16</v>
      </c>
      <c r="I10" s="17" t="s">
        <v>18</v>
      </c>
      <c r="J10" s="11">
        <v>6776.6</v>
      </c>
      <c r="K10" s="1" t="s">
        <v>16</v>
      </c>
    </row>
    <row r="11" spans="1:12">
      <c r="A11" s="1" t="s">
        <v>19</v>
      </c>
      <c r="B11" s="11">
        <v>16154.61</v>
      </c>
      <c r="C11" s="1" t="s">
        <v>16</v>
      </c>
      <c r="E11" s="17" t="s">
        <v>20</v>
      </c>
      <c r="F11" s="11">
        <v>16309.43</v>
      </c>
      <c r="G11" s="1" t="s">
        <v>16</v>
      </c>
      <c r="I11" s="17" t="s">
        <v>21</v>
      </c>
      <c r="J11" s="11">
        <v>6436.96</v>
      </c>
      <c r="K11" s="1" t="s">
        <v>16</v>
      </c>
    </row>
    <row r="12" spans="1:12">
      <c r="A12" s="1" t="s">
        <v>22</v>
      </c>
      <c r="B12" s="11">
        <v>8006.96</v>
      </c>
      <c r="C12" s="1" t="s">
        <v>16</v>
      </c>
      <c r="E12" s="18" t="s">
        <v>23</v>
      </c>
      <c r="F12" s="11">
        <v>9238.2099999999991</v>
      </c>
      <c r="G12" s="1" t="s">
        <v>16</v>
      </c>
      <c r="I12" s="18"/>
      <c r="J12" s="11"/>
    </row>
    <row r="13" spans="1:12">
      <c r="B13" s="11"/>
      <c r="E13" s="18"/>
      <c r="F13" s="11"/>
      <c r="I13" s="18"/>
      <c r="J13" s="11"/>
    </row>
    <row r="14" spans="1:12" ht="15.75">
      <c r="A14" s="1" t="s">
        <v>24</v>
      </c>
      <c r="J14" s="11">
        <f>G15+G16+G17+G18</f>
        <v>130353.66000000002</v>
      </c>
      <c r="K14" s="19" t="s">
        <v>25</v>
      </c>
    </row>
    <row r="15" spans="1:12">
      <c r="A15" s="20" t="s">
        <v>26</v>
      </c>
      <c r="B15" s="1" t="s">
        <v>27</v>
      </c>
      <c r="G15" s="21">
        <f>(J8*43.5/100)</f>
        <v>56703.842100000002</v>
      </c>
      <c r="H15" s="1" t="s">
        <v>16</v>
      </c>
    </row>
    <row r="16" spans="1:12">
      <c r="A16" s="20" t="s">
        <v>26</v>
      </c>
      <c r="B16" s="1" t="s">
        <v>28</v>
      </c>
      <c r="G16" s="21">
        <f>(J8*36.6/100)</f>
        <v>47709.439559999999</v>
      </c>
      <c r="H16" s="1" t="s">
        <v>16</v>
      </c>
    </row>
    <row r="17" spans="1:12">
      <c r="A17" s="20" t="s">
        <v>26</v>
      </c>
      <c r="B17" s="1" t="s">
        <v>29</v>
      </c>
      <c r="G17" s="21">
        <f>(J8*12.5/100)</f>
        <v>16294.2075</v>
      </c>
      <c r="H17" s="1" t="s">
        <v>16</v>
      </c>
      <c r="K17" s="13"/>
      <c r="L17" s="22"/>
    </row>
    <row r="18" spans="1:12">
      <c r="A18" s="20" t="s">
        <v>26</v>
      </c>
      <c r="B18" s="1" t="s">
        <v>30</v>
      </c>
      <c r="G18" s="21">
        <f>(J8*7.4/100)</f>
        <v>9646.1708400000007</v>
      </c>
      <c r="H18" s="1" t="s">
        <v>16</v>
      </c>
    </row>
    <row r="19" spans="1:12">
      <c r="G19" s="23"/>
    </row>
    <row r="20" spans="1:12">
      <c r="A20" s="24" t="s">
        <v>31</v>
      </c>
      <c r="G20" s="21">
        <f>E6*5.45*12/1.03</f>
        <v>50904.058252427189</v>
      </c>
      <c r="H20" s="1" t="s">
        <v>32</v>
      </c>
    </row>
    <row r="21" spans="1:12" ht="15.75" thickBot="1">
      <c r="A21" s="25">
        <f>G20*I7/100</f>
        <v>28921.736980067264</v>
      </c>
      <c r="B21" s="25"/>
      <c r="C21" s="1" t="s">
        <v>33</v>
      </c>
    </row>
    <row r="22" spans="1:12">
      <c r="A22" s="26" t="s">
        <v>2</v>
      </c>
      <c r="B22" s="27" t="s">
        <v>34</v>
      </c>
      <c r="C22" s="28"/>
      <c r="D22" s="28"/>
      <c r="E22" s="28"/>
      <c r="F22" s="28"/>
      <c r="G22" s="28"/>
      <c r="H22" s="29"/>
      <c r="I22" s="26" t="s">
        <v>35</v>
      </c>
      <c r="J22" s="30" t="s">
        <v>36</v>
      </c>
      <c r="K22" s="27" t="s">
        <v>37</v>
      </c>
      <c r="L22" s="29"/>
    </row>
    <row r="23" spans="1:12" ht="15.75" thickBot="1">
      <c r="A23" s="31" t="s">
        <v>38</v>
      </c>
      <c r="B23" s="32"/>
      <c r="C23" s="33"/>
      <c r="D23" s="33"/>
      <c r="E23" s="33"/>
      <c r="F23" s="33"/>
      <c r="G23" s="33"/>
      <c r="H23" s="34"/>
      <c r="I23" s="35" t="s">
        <v>39</v>
      </c>
      <c r="J23" s="36"/>
      <c r="K23" s="37" t="s">
        <v>40</v>
      </c>
      <c r="L23" s="38"/>
    </row>
    <row r="24" spans="1:12" ht="15.75" thickBot="1">
      <c r="A24" s="39"/>
      <c r="B24" s="40" t="s">
        <v>41</v>
      </c>
      <c r="C24" s="41"/>
      <c r="D24" s="41"/>
      <c r="E24" s="41"/>
      <c r="F24" s="41"/>
      <c r="G24" s="41"/>
      <c r="H24" s="42"/>
      <c r="I24" s="43"/>
      <c r="J24" s="44"/>
      <c r="K24" s="45">
        <f>'[1]2012'!G42</f>
        <v>-4840.1726399999989</v>
      </c>
      <c r="L24" s="46"/>
    </row>
    <row r="25" spans="1:12">
      <c r="A25" s="47">
        <v>1</v>
      </c>
      <c r="B25" s="48" t="s">
        <v>42</v>
      </c>
      <c r="C25" s="49"/>
      <c r="D25" s="49"/>
      <c r="E25" s="49"/>
      <c r="F25" s="49"/>
      <c r="G25" s="49"/>
      <c r="H25" s="50"/>
      <c r="I25" s="51" t="s">
        <v>43</v>
      </c>
      <c r="J25" s="47">
        <v>1</v>
      </c>
      <c r="K25" s="52">
        <v>2450</v>
      </c>
      <c r="L25" s="53"/>
    </row>
    <row r="26" spans="1:12">
      <c r="A26" s="51">
        <v>2</v>
      </c>
      <c r="B26" s="54" t="s">
        <v>44</v>
      </c>
      <c r="C26" s="55"/>
      <c r="D26" s="55"/>
      <c r="E26" s="55"/>
      <c r="F26" s="55"/>
      <c r="G26" s="55"/>
      <c r="H26" s="50"/>
      <c r="I26" s="51" t="s">
        <v>43</v>
      </c>
      <c r="J26" s="47">
        <v>1</v>
      </c>
      <c r="K26" s="56">
        <f>65765/7</f>
        <v>9395</v>
      </c>
      <c r="L26" s="57"/>
    </row>
    <row r="27" spans="1:12">
      <c r="A27" s="51">
        <v>3</v>
      </c>
      <c r="B27" s="48" t="s">
        <v>45</v>
      </c>
      <c r="C27" s="49"/>
      <c r="D27" s="49"/>
      <c r="E27" s="49"/>
      <c r="F27" s="49"/>
      <c r="G27" s="49"/>
      <c r="H27" s="50"/>
      <c r="I27" s="35" t="s">
        <v>43</v>
      </c>
      <c r="J27" s="47">
        <v>1</v>
      </c>
      <c r="K27" s="52">
        <v>50</v>
      </c>
      <c r="L27" s="53"/>
    </row>
    <row r="28" spans="1:12">
      <c r="A28" s="51">
        <v>4</v>
      </c>
      <c r="B28" s="54" t="s">
        <v>46</v>
      </c>
      <c r="C28" s="49"/>
      <c r="D28" s="49"/>
      <c r="E28" s="49"/>
      <c r="F28" s="49"/>
      <c r="G28" s="49"/>
      <c r="H28" s="50"/>
      <c r="I28" s="51" t="s">
        <v>43</v>
      </c>
      <c r="J28" s="47">
        <v>13</v>
      </c>
      <c r="K28" s="56">
        <v>1330.3</v>
      </c>
      <c r="L28" s="57"/>
    </row>
    <row r="29" spans="1:12">
      <c r="A29" s="51">
        <v>5</v>
      </c>
      <c r="B29" s="54" t="s">
        <v>47</v>
      </c>
      <c r="C29" s="58"/>
      <c r="D29" s="58"/>
      <c r="E29" s="58"/>
      <c r="F29" s="58"/>
      <c r="G29" s="58"/>
      <c r="H29" s="59"/>
      <c r="I29" s="51" t="s">
        <v>48</v>
      </c>
      <c r="J29" s="60">
        <v>252</v>
      </c>
      <c r="K29" s="52">
        <v>1600</v>
      </c>
      <c r="L29" s="53"/>
    </row>
    <row r="30" spans="1:12">
      <c r="A30" s="51">
        <v>6</v>
      </c>
      <c r="B30" s="54" t="s">
        <v>49</v>
      </c>
      <c r="C30" s="58"/>
      <c r="D30" s="58"/>
      <c r="E30" s="58"/>
      <c r="F30" s="58"/>
      <c r="G30" s="58"/>
      <c r="H30" s="59"/>
      <c r="I30" s="51" t="s">
        <v>48</v>
      </c>
      <c r="J30" s="60">
        <v>252</v>
      </c>
      <c r="K30" s="52">
        <v>1600</v>
      </c>
      <c r="L30" s="53"/>
    </row>
    <row r="31" spans="1:12">
      <c r="A31" s="51">
        <v>7</v>
      </c>
      <c r="B31" s="54" t="s">
        <v>50</v>
      </c>
      <c r="C31" s="58"/>
      <c r="D31" s="58"/>
      <c r="E31" s="58"/>
      <c r="F31" s="58"/>
      <c r="G31" s="58"/>
      <c r="H31" s="59"/>
      <c r="I31" s="51" t="s">
        <v>51</v>
      </c>
      <c r="J31" s="60">
        <v>2</v>
      </c>
      <c r="K31" s="52">
        <f>1100*0.04</f>
        <v>44</v>
      </c>
      <c r="L31" s="53"/>
    </row>
    <row r="32" spans="1:12">
      <c r="A32" s="51">
        <v>8</v>
      </c>
      <c r="B32" s="48" t="s">
        <v>52</v>
      </c>
      <c r="C32" s="49"/>
      <c r="D32" s="49"/>
      <c r="E32" s="49"/>
      <c r="F32" s="49"/>
      <c r="G32" s="49"/>
      <c r="H32" s="50"/>
      <c r="I32" s="61" t="s">
        <v>53</v>
      </c>
      <c r="J32" s="62" t="s">
        <v>53</v>
      </c>
      <c r="K32" s="52">
        <f>(13250+1000)/27</f>
        <v>527.77777777777783</v>
      </c>
      <c r="L32" s="53"/>
    </row>
    <row r="33" spans="1:12">
      <c r="A33" s="51">
        <v>9</v>
      </c>
      <c r="B33" s="48" t="s">
        <v>54</v>
      </c>
      <c r="C33" s="49"/>
      <c r="D33" s="49"/>
      <c r="E33" s="49"/>
      <c r="F33" s="49"/>
      <c r="G33" s="49"/>
      <c r="H33" s="50"/>
      <c r="I33" s="51" t="s">
        <v>43</v>
      </c>
      <c r="J33" s="47">
        <v>1</v>
      </c>
      <c r="K33" s="52">
        <f>24032/8</f>
        <v>3004</v>
      </c>
      <c r="L33" s="53"/>
    </row>
    <row r="34" spans="1:12">
      <c r="A34" s="51">
        <v>10</v>
      </c>
      <c r="B34" s="48" t="s">
        <v>55</v>
      </c>
      <c r="C34" s="49"/>
      <c r="D34" s="49"/>
      <c r="E34" s="49"/>
      <c r="F34" s="49"/>
      <c r="G34" s="49"/>
      <c r="H34" s="50"/>
      <c r="I34" s="51" t="s">
        <v>43</v>
      </c>
      <c r="J34" s="47">
        <v>2</v>
      </c>
      <c r="K34" s="56">
        <f>(9000+5031)/3*2*0.04</f>
        <v>374.16</v>
      </c>
      <c r="L34" s="57"/>
    </row>
    <row r="35" spans="1:12">
      <c r="A35" s="51">
        <v>11</v>
      </c>
      <c r="B35" s="48" t="s">
        <v>56</v>
      </c>
      <c r="C35" s="49"/>
      <c r="D35" s="49"/>
      <c r="E35" s="49"/>
      <c r="F35" s="49"/>
      <c r="G35" s="49"/>
      <c r="H35" s="50"/>
      <c r="I35" s="47" t="s">
        <v>57</v>
      </c>
      <c r="J35" s="51">
        <v>8</v>
      </c>
      <c r="K35" s="52">
        <f>2000*8*0.23</f>
        <v>3680</v>
      </c>
      <c r="L35" s="53"/>
    </row>
    <row r="36" spans="1:12">
      <c r="A36" s="51">
        <v>12</v>
      </c>
      <c r="B36" s="48" t="s">
        <v>58</v>
      </c>
      <c r="C36" s="49"/>
      <c r="D36" s="49"/>
      <c r="E36" s="49"/>
      <c r="F36" s="49"/>
      <c r="G36" s="49"/>
      <c r="H36" s="50"/>
      <c r="I36" s="47" t="s">
        <v>43</v>
      </c>
      <c r="J36" s="51">
        <v>4</v>
      </c>
      <c r="K36" s="56">
        <f>490*4*0.23</f>
        <v>450.8</v>
      </c>
      <c r="L36" s="57"/>
    </row>
    <row r="37" spans="1:12">
      <c r="A37" s="51">
        <v>13</v>
      </c>
      <c r="B37" s="48" t="s">
        <v>59</v>
      </c>
      <c r="C37" s="55"/>
      <c r="D37" s="55"/>
      <c r="E37" s="55"/>
      <c r="F37" s="55"/>
      <c r="G37" s="55"/>
      <c r="H37" s="50"/>
      <c r="I37" s="47" t="s">
        <v>43</v>
      </c>
      <c r="J37" s="51">
        <v>4</v>
      </c>
      <c r="K37" s="56">
        <f>180*4*0.23</f>
        <v>165.6</v>
      </c>
      <c r="L37" s="57"/>
    </row>
    <row r="38" spans="1:12">
      <c r="A38" s="51">
        <v>14</v>
      </c>
      <c r="B38" s="48" t="s">
        <v>60</v>
      </c>
      <c r="C38" s="49"/>
      <c r="D38" s="49"/>
      <c r="E38" s="49"/>
      <c r="F38" s="49"/>
      <c r="G38" s="49"/>
      <c r="H38" s="50"/>
      <c r="I38" s="51" t="s">
        <v>43</v>
      </c>
      <c r="J38" s="47">
        <v>2</v>
      </c>
      <c r="K38" s="56">
        <f>28684*0.03</f>
        <v>860.52</v>
      </c>
      <c r="L38" s="57"/>
    </row>
    <row r="39" spans="1:12">
      <c r="A39" s="51">
        <v>15</v>
      </c>
      <c r="B39" s="48" t="s">
        <v>61</v>
      </c>
      <c r="C39" s="49"/>
      <c r="D39" s="49"/>
      <c r="E39" s="49"/>
      <c r="F39" s="49"/>
      <c r="G39" s="49"/>
      <c r="H39" s="50"/>
      <c r="I39" s="51" t="s">
        <v>43</v>
      </c>
      <c r="J39" s="63">
        <v>6</v>
      </c>
      <c r="K39" s="52">
        <v>840</v>
      </c>
      <c r="L39" s="53"/>
    </row>
    <row r="40" spans="1:12">
      <c r="A40" s="47"/>
      <c r="B40" s="48" t="s">
        <v>62</v>
      </c>
      <c r="C40" s="49"/>
      <c r="D40" s="49"/>
      <c r="E40" s="49"/>
      <c r="F40" s="49"/>
      <c r="G40" s="49"/>
      <c r="H40" s="50"/>
      <c r="I40" s="51"/>
      <c r="J40" s="47"/>
      <c r="K40" s="64">
        <f>SUM(K25:L39)</f>
        <v>26372.157777777775</v>
      </c>
      <c r="L40" s="65"/>
    </row>
    <row r="41" spans="1:12">
      <c r="A41" s="47"/>
      <c r="B41" s="48" t="s">
        <v>63</v>
      </c>
      <c r="C41" s="49"/>
      <c r="D41" s="49"/>
      <c r="E41" s="49"/>
      <c r="F41" s="49"/>
      <c r="G41" s="49"/>
      <c r="H41" s="50"/>
      <c r="I41" s="51"/>
      <c r="J41" s="47"/>
      <c r="K41" s="56">
        <f>K40*0.14</f>
        <v>3692.1020888888888</v>
      </c>
      <c r="L41" s="57"/>
    </row>
    <row r="42" spans="1:12" ht="15.75" thickBot="1">
      <c r="A42" s="47"/>
      <c r="B42" s="66" t="s">
        <v>64</v>
      </c>
      <c r="C42" s="67"/>
      <c r="D42" s="67"/>
      <c r="E42" s="67"/>
      <c r="F42" s="67"/>
      <c r="G42" s="67"/>
      <c r="H42" s="68"/>
      <c r="I42" s="69"/>
      <c r="J42" s="70"/>
      <c r="K42" s="71">
        <f>SUM(K40:L41)</f>
        <v>30064.259866666664</v>
      </c>
      <c r="L42" s="72"/>
    </row>
    <row r="43" spans="1:12" ht="16.5" thickBot="1">
      <c r="A43" s="73"/>
      <c r="B43" s="74" t="s">
        <v>65</v>
      </c>
      <c r="C43" s="75"/>
      <c r="D43" s="75"/>
      <c r="E43" s="75"/>
      <c r="F43" s="75"/>
      <c r="G43" s="75"/>
      <c r="H43" s="76"/>
      <c r="I43" s="73"/>
      <c r="J43" s="73"/>
      <c r="K43" s="77">
        <f>K42+K24</f>
        <v>25224.087226666663</v>
      </c>
      <c r="L43" s="78"/>
    </row>
    <row r="44" spans="1:12">
      <c r="A44" s="1" t="s">
        <v>66</v>
      </c>
    </row>
    <row r="45" spans="1:12">
      <c r="A45" s="1" t="s">
        <v>67</v>
      </c>
      <c r="D45" s="9">
        <f>I4</f>
        <v>2013</v>
      </c>
      <c r="E45" s="1" t="s">
        <v>68</v>
      </c>
      <c r="G45" s="79">
        <f>K43-G20</f>
        <v>-25679.971025760526</v>
      </c>
      <c r="H45" s="1" t="s">
        <v>69</v>
      </c>
    </row>
    <row r="46" spans="1:12" ht="15.75" thickBot="1">
      <c r="A46" s="1" t="s">
        <v>70</v>
      </c>
      <c r="B46" s="9">
        <f>I4</f>
        <v>2013</v>
      </c>
      <c r="C46" s="1" t="s">
        <v>71</v>
      </c>
    </row>
    <row r="47" spans="1:12">
      <c r="A47" s="80" t="s">
        <v>2</v>
      </c>
      <c r="B47" s="81" t="s">
        <v>72</v>
      </c>
      <c r="C47" s="82"/>
      <c r="D47" s="82"/>
      <c r="E47" s="82"/>
      <c r="F47" s="81" t="s">
        <v>73</v>
      </c>
      <c r="G47" s="82"/>
      <c r="H47" s="83"/>
      <c r="I47" s="81" t="s">
        <v>74</v>
      </c>
      <c r="J47" s="82"/>
      <c r="K47" s="82"/>
      <c r="L47" s="83"/>
    </row>
    <row r="48" spans="1:12" ht="15.75" thickBot="1">
      <c r="A48" s="84"/>
      <c r="B48" s="85"/>
      <c r="C48" s="86"/>
      <c r="D48" s="86"/>
      <c r="E48" s="86"/>
      <c r="F48" s="85"/>
      <c r="G48" s="86"/>
      <c r="H48" s="87"/>
      <c r="I48" s="85" t="s">
        <v>75</v>
      </c>
      <c r="J48" s="86"/>
      <c r="K48" s="86"/>
      <c r="L48" s="87"/>
    </row>
    <row r="49" spans="1:12">
      <c r="A49" s="88" t="s">
        <v>76</v>
      </c>
      <c r="B49" s="89" t="s">
        <v>77</v>
      </c>
      <c r="C49" s="89"/>
      <c r="D49" s="89"/>
      <c r="E49" s="90"/>
      <c r="F49" s="91" t="s">
        <v>78</v>
      </c>
      <c r="G49" s="92"/>
      <c r="H49" s="93"/>
      <c r="I49" s="91" t="s">
        <v>79</v>
      </c>
      <c r="J49" s="92"/>
      <c r="K49" s="92"/>
      <c r="L49" s="93"/>
    </row>
    <row r="50" spans="1:12">
      <c r="A50" s="51" t="s">
        <v>80</v>
      </c>
      <c r="B50" s="49" t="s">
        <v>81</v>
      </c>
      <c r="C50" s="49"/>
      <c r="D50" s="49"/>
      <c r="E50" s="50"/>
      <c r="F50" s="32" t="s">
        <v>82</v>
      </c>
      <c r="G50" s="33"/>
      <c r="H50" s="34"/>
      <c r="I50" s="32" t="s">
        <v>83</v>
      </c>
      <c r="J50" s="33"/>
      <c r="K50" s="33"/>
      <c r="L50" s="34"/>
    </row>
    <row r="51" spans="1:12">
      <c r="A51" s="51" t="s">
        <v>84</v>
      </c>
      <c r="B51" s="49" t="s">
        <v>85</v>
      </c>
      <c r="C51" s="49"/>
      <c r="D51" s="49"/>
      <c r="E51" s="50"/>
      <c r="F51" s="32" t="s">
        <v>86</v>
      </c>
      <c r="G51" s="33"/>
      <c r="H51" s="34"/>
      <c r="I51" s="32" t="s">
        <v>87</v>
      </c>
      <c r="J51" s="33"/>
      <c r="K51" s="33"/>
      <c r="L51" s="34"/>
    </row>
    <row r="52" spans="1:12">
      <c r="A52" s="51" t="s">
        <v>88</v>
      </c>
      <c r="B52" s="49" t="s">
        <v>89</v>
      </c>
      <c r="C52" s="49"/>
      <c r="D52" s="49"/>
      <c r="E52" s="50"/>
      <c r="F52" s="32" t="s">
        <v>90</v>
      </c>
      <c r="G52" s="33"/>
      <c r="H52" s="34"/>
      <c r="I52" s="32" t="s">
        <v>91</v>
      </c>
      <c r="J52" s="33"/>
      <c r="K52" s="33"/>
      <c r="L52" s="34"/>
    </row>
    <row r="53" spans="1:12">
      <c r="A53" s="51" t="s">
        <v>92</v>
      </c>
      <c r="B53" s="49" t="s">
        <v>93</v>
      </c>
      <c r="C53" s="49"/>
      <c r="D53" s="49"/>
      <c r="E53" s="50"/>
      <c r="F53" s="32" t="s">
        <v>94</v>
      </c>
      <c r="G53" s="33"/>
      <c r="H53" s="34"/>
      <c r="I53" s="32" t="s">
        <v>95</v>
      </c>
      <c r="J53" s="33"/>
      <c r="K53" s="33"/>
      <c r="L53" s="34"/>
    </row>
    <row r="54" spans="1:12" ht="15.75" thickBot="1">
      <c r="A54" s="94" t="s">
        <v>96</v>
      </c>
      <c r="B54" s="95" t="s">
        <v>97</v>
      </c>
      <c r="C54" s="95"/>
      <c r="D54" s="95"/>
      <c r="E54" s="96"/>
      <c r="F54" s="97" t="s">
        <v>98</v>
      </c>
      <c r="G54" s="98"/>
      <c r="H54" s="99"/>
      <c r="I54" s="97" t="s">
        <v>99</v>
      </c>
      <c r="J54" s="98"/>
      <c r="K54" s="98"/>
      <c r="L54" s="99"/>
    </row>
    <row r="56" spans="1:12">
      <c r="A56" s="100" t="s">
        <v>100</v>
      </c>
      <c r="B56" s="9">
        <f>I4+1</f>
        <v>2014</v>
      </c>
      <c r="C56" s="1" t="s">
        <v>101</v>
      </c>
    </row>
    <row r="57" spans="1:12">
      <c r="A57" s="101" t="s">
        <v>102</v>
      </c>
    </row>
    <row r="58" spans="1:12">
      <c r="A58" s="18" t="s">
        <v>103</v>
      </c>
    </row>
    <row r="59" spans="1:12">
      <c r="A59" s="101" t="s">
        <v>104</v>
      </c>
      <c r="F59" s="102">
        <f>H76</f>
        <v>3.3075577911770271</v>
      </c>
      <c r="G59" s="1" t="s">
        <v>105</v>
      </c>
    </row>
    <row r="60" spans="1:12">
      <c r="A60" s="101" t="s">
        <v>106</v>
      </c>
      <c r="C60" s="103"/>
      <c r="G60" s="9"/>
    </row>
    <row r="61" spans="1:12">
      <c r="A61" s="101" t="s">
        <v>107</v>
      </c>
      <c r="E61" s="9"/>
      <c r="K61" s="9"/>
    </row>
    <row r="62" spans="1:12">
      <c r="A62" s="104" t="s">
        <v>108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8"/>
    </row>
    <row r="63" spans="1:12">
      <c r="A63" s="104" t="s">
        <v>109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</row>
    <row r="64" spans="1:12">
      <c r="A64" s="104" t="s">
        <v>110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</row>
    <row r="65" spans="1:11">
      <c r="A65" s="104"/>
      <c r="B65" s="105"/>
      <c r="C65" s="105"/>
      <c r="D65" s="105"/>
      <c r="E65" s="105"/>
      <c r="F65" s="105"/>
      <c r="G65" s="105"/>
      <c r="H65" s="105"/>
      <c r="I65" s="105"/>
      <c r="J65" s="105"/>
      <c r="K65" s="105"/>
    </row>
    <row r="66" spans="1:11">
      <c r="A66" s="101" t="s">
        <v>111</v>
      </c>
      <c r="B66" s="9">
        <f>I4+1</f>
        <v>2014</v>
      </c>
      <c r="C66" s="1" t="s">
        <v>112</v>
      </c>
    </row>
    <row r="67" spans="1:11">
      <c r="A67" s="101" t="s">
        <v>113</v>
      </c>
    </row>
    <row r="68" spans="1:11">
      <c r="A68" s="101" t="s">
        <v>114</v>
      </c>
      <c r="J68" s="11">
        <v>15000</v>
      </c>
      <c r="K68" s="1" t="s">
        <v>16</v>
      </c>
    </row>
    <row r="69" spans="1:11">
      <c r="A69" s="104" t="s">
        <v>115</v>
      </c>
      <c r="B69" s="104"/>
      <c r="C69" s="104"/>
      <c r="D69" s="104"/>
      <c r="E69" s="104"/>
      <c r="J69" s="11">
        <v>10000</v>
      </c>
      <c r="K69" s="1" t="s">
        <v>16</v>
      </c>
    </row>
    <row r="70" spans="1:11">
      <c r="A70" s="101" t="s">
        <v>116</v>
      </c>
      <c r="J70" s="11">
        <v>1500</v>
      </c>
      <c r="K70" s="1" t="s">
        <v>16</v>
      </c>
    </row>
    <row r="71" spans="1:11">
      <c r="A71" s="101" t="s">
        <v>117</v>
      </c>
      <c r="J71" s="11">
        <v>15000</v>
      </c>
      <c r="K71" s="1" t="s">
        <v>16</v>
      </c>
    </row>
    <row r="72" spans="1:11">
      <c r="A72" s="101" t="s">
        <v>118</v>
      </c>
      <c r="J72" s="11">
        <v>8000</v>
      </c>
      <c r="K72" s="1" t="s">
        <v>16</v>
      </c>
    </row>
    <row r="73" spans="1:11">
      <c r="A73" s="101" t="s">
        <v>119</v>
      </c>
      <c r="J73" s="11">
        <v>8000</v>
      </c>
      <c r="K73" s="1" t="s">
        <v>16</v>
      </c>
    </row>
    <row r="74" spans="1:11">
      <c r="A74" s="106" t="s">
        <v>120</v>
      </c>
      <c r="J74" s="21">
        <f>SUM(J68:J73)</f>
        <v>57500</v>
      </c>
      <c r="K74" s="107" t="s">
        <v>121</v>
      </c>
    </row>
    <row r="75" spans="1:11">
      <c r="A75" s="101" t="s">
        <v>122</v>
      </c>
      <c r="H75" s="9">
        <f>I4</f>
        <v>2013</v>
      </c>
      <c r="I75" s="1" t="s">
        <v>123</v>
      </c>
      <c r="K75" s="21">
        <f>G45</f>
        <v>-25679.971025760526</v>
      </c>
    </row>
    <row r="76" spans="1:11">
      <c r="A76" s="101" t="s">
        <v>124</v>
      </c>
      <c r="C76" s="79">
        <f>J74+K75</f>
        <v>31820.028974239474</v>
      </c>
      <c r="D76" s="9" t="s">
        <v>125</v>
      </c>
      <c r="E76" s="108">
        <f>I4+1</f>
        <v>2014</v>
      </c>
      <c r="F76" s="1" t="s">
        <v>126</v>
      </c>
      <c r="H76" s="102">
        <f>C76/(E6*12)</f>
        <v>3.3075577911770271</v>
      </c>
      <c r="I76" s="1" t="s">
        <v>127</v>
      </c>
    </row>
    <row r="78" spans="1:11">
      <c r="B78" s="1" t="s">
        <v>128</v>
      </c>
    </row>
    <row r="79" spans="1:11">
      <c r="B79" s="1" t="s">
        <v>73</v>
      </c>
      <c r="I79" s="1" t="s">
        <v>129</v>
      </c>
    </row>
    <row r="80" spans="1:11">
      <c r="K80" s="2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9" spans="1:12">
      <c r="L89" s="109"/>
    </row>
  </sheetData>
  <mergeCells count="70">
    <mergeCell ref="B54:E54"/>
    <mergeCell ref="F54:H54"/>
    <mergeCell ref="I54:L54"/>
    <mergeCell ref="B52:E52"/>
    <mergeCell ref="F52:H52"/>
    <mergeCell ref="I52:L52"/>
    <mergeCell ref="B53:E53"/>
    <mergeCell ref="F53:H53"/>
    <mergeCell ref="I53:L53"/>
    <mergeCell ref="B50:E50"/>
    <mergeCell ref="F50:H50"/>
    <mergeCell ref="I50:L50"/>
    <mergeCell ref="B51:E51"/>
    <mergeCell ref="F51:H51"/>
    <mergeCell ref="I51:L51"/>
    <mergeCell ref="B48:E48"/>
    <mergeCell ref="F48:H48"/>
    <mergeCell ref="I48:L48"/>
    <mergeCell ref="B49:E49"/>
    <mergeCell ref="F49:H49"/>
    <mergeCell ref="I49:L49"/>
    <mergeCell ref="B41:H41"/>
    <mergeCell ref="K41:L41"/>
    <mergeCell ref="K42:L42"/>
    <mergeCell ref="K43:L43"/>
    <mergeCell ref="B47:E47"/>
    <mergeCell ref="F47:H47"/>
    <mergeCell ref="I47:L47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2014-04-11T02:51:53Z</dcterms:modified>
</cp:coreProperties>
</file>