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6" i="1"/>
  <c r="G15"/>
  <c r="G14"/>
  <c r="G13"/>
  <c r="H75"/>
  <c r="E75"/>
  <c r="H74"/>
  <c r="J73"/>
  <c r="B64"/>
  <c r="B54"/>
  <c r="B44"/>
  <c r="D43"/>
  <c r="K37"/>
  <c r="K36"/>
  <c r="K34"/>
  <c r="K33"/>
  <c r="K32"/>
  <c r="J31"/>
  <c r="K30"/>
  <c r="K29"/>
  <c r="K28"/>
  <c r="K27"/>
  <c r="K26"/>
  <c r="K24"/>
  <c r="K38" s="1"/>
  <c r="G18"/>
  <c r="A19" s="1"/>
  <c r="J12"/>
  <c r="I7"/>
  <c r="G7"/>
  <c r="B6"/>
  <c r="K39" l="1"/>
  <c r="K40"/>
  <c r="K41" s="1"/>
  <c r="G43" s="1"/>
  <c r="K74" s="1"/>
  <c r="C75" s="1"/>
  <c r="F57" s="1"/>
</calcChain>
</file>

<file path=xl/sharedStrings.xml><?xml version="1.0" encoding="utf-8"?>
<sst xmlns="http://schemas.openxmlformats.org/spreadsheetml/2006/main" count="157" uniqueCount="128">
  <si>
    <t>П 33/1(I)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</si>
  <si>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</si>
  <si>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</si>
  <si>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</si>
  <si>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33/1</t>
  </si>
  <si>
    <t xml:space="preserve">микрорайон Первомайский за </t>
  </si>
  <si>
    <t>год.</t>
  </si>
  <si>
    <t xml:space="preserve">1.   В </t>
  </si>
  <si>
    <t>г.   по дому</t>
  </si>
  <si>
    <t xml:space="preserve">   33/1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</si>
  <si>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</si>
  <si>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</si>
  <si>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</si>
  <si>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</si>
  <si>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</si>
  <si>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</si>
  <si>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</si>
  <si>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</si>
  <si>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</si>
  <si>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7 -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</si>
  <si>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8 -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</si>
  <si>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</si>
  <si>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</si>
  <si>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</si>
  <si>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</si>
  <si>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</si>
  <si>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</si>
  <si>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</si>
  <si>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</si>
  <si>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</si>
  <si>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</si>
  <si>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</si>
  <si>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</si>
  <si>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</si>
  <si>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</si>
  <si>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</si>
  <si>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</si>
  <si>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</si>
  <si>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</si>
  <si>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Ремонт освещения в под. помещении, замена лапм на 4 этаже</t>
  </si>
  <si>
    <t>шт.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</si>
  <si>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</si>
  <si>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</si>
  <si>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Генеральная уборка подъезда в апреле </t>
  </si>
  <si>
    <t>Благоустройство территории (чернозем)(4,23%).</t>
  </si>
  <si>
    <t>т.</t>
  </si>
  <si>
    <t>Благоустройство территории (песок)(4,23%).</t>
  </si>
  <si>
    <t>Аварийная чистка канализации КК 4,5 в мае (4,23%).</t>
  </si>
  <si>
    <t>шт</t>
  </si>
  <si>
    <t>Аварийная чистка канализации от 05.06.2013(4,23%).</t>
  </si>
  <si>
    <t>Аварийная чистка канализации КК 4-5  8-9 июня вручную (4,23%).</t>
  </si>
  <si>
    <t>Ремонт освещения: установка стекол на светил., замена лампы в светильнике ЛПО.</t>
  </si>
  <si>
    <t>Изготовление и монтаж ограждения газона у подъезда.</t>
  </si>
  <si>
    <t>м.</t>
  </si>
  <si>
    <t>Ремонт малых форм на детской площадке (4,23%).</t>
  </si>
  <si>
    <t xml:space="preserve">Генеральная уборка подъезда в сентябре. </t>
  </si>
  <si>
    <t>Ремонт освещения в подъезде (замена датчика движения).</t>
  </si>
  <si>
    <t>Наклейки - обозначения в ИТП.</t>
  </si>
  <si>
    <t>Установка новогоднкей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</si>
  <si>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</si>
  <si>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</si>
  <si>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</si>
  <si>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</si>
  <si>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</si>
  <si>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</si>
  <si>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</si>
  <si>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</si>
  <si>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</si>
  <si>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</si>
  <si>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</si>
  <si>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</si>
  <si>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</si>
  <si>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</si>
  <si>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</si>
  <si>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</si>
  <si>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</si>
  <si>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</si>
  <si>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</si>
  <si>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</si>
  <si>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</si>
  <si>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</si>
  <si>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</si>
  <si>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</si>
  <si>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</si>
  <si>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</si>
  <si>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5.</t>
  </si>
  <si>
    <t>Горячее водоснабжение.</t>
  </si>
  <si>
    <t>213,71 руб./чел.</t>
  </si>
  <si>
    <t>277,84 руб./чел.</t>
  </si>
  <si>
    <t>6.</t>
  </si>
  <si>
    <t>Холодное водоснабжение.</t>
  </si>
  <si>
    <t>58,92 руб./чел.</t>
  </si>
  <si>
    <t>62,70 руб./чел.</t>
  </si>
  <si>
    <t>7.</t>
  </si>
  <si>
    <t>Водоотведение.</t>
  </si>
  <si>
    <t>93,17 руб./чел.</t>
  </si>
  <si>
    <t>112,91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</si>
  <si>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</si>
  <si>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</si>
  <si>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</si>
  <si>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</si>
  <si>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</si>
  <si>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</si>
  <si>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</si>
  <si>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</si>
  <si>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</si>
  <si>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</si>
  <si>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</si>
  <si>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</si>
  <si>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</si>
  <si>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</si>
  <si>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</si>
  <si>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</si>
  <si>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</si>
  <si>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</si>
  <si>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</si>
  <si>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</si>
  <si>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</si>
  <si>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</si>
  <si>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</si>
  <si>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</si>
  <si>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</si>
  <si>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</si>
  <si>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</si>
  <si>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</si>
  <si>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</si>
  <si>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</si>
  <si>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 ежемесячно равными долями, исходя из объемов потребления в 2013 году, с последующим перерасчетом в декабре 2014г.,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</si>
</sst>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7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4" fontId="1" fillId="0" borderId="12" xfId="0" applyNumberFormat="1" applyFont="1" applyBorder="1" applyAlignment="1"/>
    <xf numFmtId="4" fontId="1" fillId="0" borderId="13" xfId="0" applyNumberFormat="1" applyFont="1" applyBorder="1" applyAlignment="1"/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4" fontId="0" fillId="0" borderId="0" xfId="0" applyNumberFormat="1" applyBorder="1" applyAlignment="1"/>
    <xf numFmtId="4" fontId="0" fillId="0" borderId="15" xfId="0" applyNumberFormat="1" applyBorder="1" applyAlignment="1"/>
    <xf numFmtId="0" fontId="0" fillId="0" borderId="14" xfId="0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" fontId="0" fillId="0" borderId="15" xfId="0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4" fontId="0" fillId="0" borderId="14" xfId="0" applyNumberForma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4" fontId="0" fillId="0" borderId="0" xfId="0" applyNumberFormat="1" applyAlignment="1">
      <alignment horizontal="right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workbookViewId="0">
      <selection activeCell="K79" sqref="K79:L79"/>
    </sheetView>
  </sheetViews>
  <sheetFormatPr defaultRowHeight="15"/>
  <cols>
    <col min="1" max="1" width="5.7109375" customWidth="1"/>
    <col min="2" max="2" width="9.85546875" customWidth="1"/>
    <col min="3" max="3" width="10.7109375" customWidth="1"/>
    <col min="4" max="4" width="6.28515625" customWidth="1"/>
    <col min="5" max="5" width="7.7109375" customWidth="1"/>
    <col min="6" max="6" width="9.7109375" customWidth="1"/>
    <col min="7" max="7" width="13" customWidth="1"/>
    <col min="8" max="8" width="13.42578125" customWidth="1"/>
    <col min="9" max="9" width="9.42578125" customWidth="1"/>
    <col min="10" max="10" width="11" customWidth="1"/>
    <col min="11" max="11" width="8.7109375" customWidth="1"/>
    <col min="12" max="12" width="3.85546875" customWidth="1"/>
  </cols>
  <sheetData>
    <row r="1" spans="1:12">
      <c r="K1" s="1" t="s">
        <v>0</v>
      </c>
      <c r="L1" s="1"/>
    </row>
    <row r="2" spans="1:12" ht="18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3</v>
      </c>
      <c r="E4" s="6" t="s">
        <v>4</v>
      </c>
      <c r="F4" s="7" t="s">
        <v>5</v>
      </c>
      <c r="G4" s="7"/>
      <c r="H4" s="6"/>
      <c r="I4" s="6">
        <v>2013</v>
      </c>
      <c r="J4" s="7" t="s">
        <v>6</v>
      </c>
    </row>
    <row r="6" spans="1:12" ht="15.75">
      <c r="A6" s="8" t="s">
        <v>7</v>
      </c>
      <c r="B6" s="9">
        <f>I4</f>
        <v>2013</v>
      </c>
      <c r="C6" t="s">
        <v>8</v>
      </c>
      <c r="D6" s="9" t="s">
        <v>9</v>
      </c>
      <c r="E6" s="109">
        <v>691.4</v>
      </c>
      <c r="F6" t="s">
        <v>10</v>
      </c>
    </row>
    <row r="7" spans="1:12" ht="15.75">
      <c r="A7" s="10">
        <v>361515.44</v>
      </c>
      <c r="B7" s="10"/>
      <c r="C7" s="11" t="s">
        <v>11</v>
      </c>
      <c r="G7" s="12">
        <f>A7-N8</f>
        <v>361515.44</v>
      </c>
      <c r="H7" s="9" t="s">
        <v>12</v>
      </c>
      <c r="I7" s="13">
        <f>(G7/A7)*100</f>
        <v>100</v>
      </c>
      <c r="J7" t="s">
        <v>13</v>
      </c>
    </row>
    <row r="8" spans="1:12">
      <c r="A8" t="s">
        <v>14</v>
      </c>
      <c r="J8">
        <v>23652.21</v>
      </c>
      <c r="K8" t="s">
        <v>15</v>
      </c>
    </row>
    <row r="9" spans="1:12">
      <c r="A9" t="s">
        <v>16</v>
      </c>
    </row>
    <row r="10" spans="1:12">
      <c r="A10" t="s">
        <v>17</v>
      </c>
      <c r="B10" s="14">
        <v>8797.27</v>
      </c>
      <c r="C10" t="s">
        <v>18</v>
      </c>
      <c r="E10" s="15" t="s">
        <v>19</v>
      </c>
      <c r="F10" s="14">
        <v>6857.44</v>
      </c>
      <c r="G10" t="s">
        <v>18</v>
      </c>
      <c r="I10" s="15" t="s">
        <v>20</v>
      </c>
      <c r="J10" s="14">
        <v>4470.5600000000004</v>
      </c>
      <c r="K10" t="s">
        <v>18</v>
      </c>
    </row>
    <row r="11" spans="1:12">
      <c r="B11" s="14"/>
      <c r="E11" s="16"/>
      <c r="F11" s="14"/>
      <c r="I11" s="16"/>
      <c r="J11" s="14"/>
    </row>
    <row r="12" spans="1:12" ht="15.75">
      <c r="A12" t="s">
        <v>21</v>
      </c>
      <c r="J12" s="14">
        <f>G13+G14+G15+G16</f>
        <v>691.39999999999986</v>
      </c>
      <c r="K12" s="17" t="s">
        <v>22</v>
      </c>
    </row>
    <row r="13" spans="1:12">
      <c r="A13" s="18" t="s">
        <v>23</v>
      </c>
      <c r="B13" t="s">
        <v>24</v>
      </c>
      <c r="G13" s="19">
        <f>(E6*43.5/100)</f>
        <v>300.75899999999996</v>
      </c>
      <c r="H13" t="s">
        <v>18</v>
      </c>
    </row>
    <row r="14" spans="1:12">
      <c r="A14" s="18" t="s">
        <v>23</v>
      </c>
      <c r="B14" t="s">
        <v>25</v>
      </c>
      <c r="G14" s="19">
        <f>(E6*36.6/100)</f>
        <v>253.05240000000001</v>
      </c>
      <c r="H14" t="s">
        <v>18</v>
      </c>
    </row>
    <row r="15" spans="1:12">
      <c r="A15" s="18" t="s">
        <v>23</v>
      </c>
      <c r="B15" t="s">
        <v>26</v>
      </c>
      <c r="G15" s="19">
        <f>(E6*12.5/100)</f>
        <v>86.424999999999997</v>
      </c>
      <c r="H15" t="s">
        <v>18</v>
      </c>
      <c r="K15" s="11"/>
      <c r="L15" s="20"/>
    </row>
    <row r="16" spans="1:12">
      <c r="A16" s="18" t="s">
        <v>23</v>
      </c>
      <c r="B16" t="s">
        <v>27</v>
      </c>
      <c r="G16" s="19">
        <f>(E6*7.4/100)</f>
        <v>51.163599999999995</v>
      </c>
      <c r="H16" t="s">
        <v>18</v>
      </c>
    </row>
    <row r="17" spans="1:12">
      <c r="G17" s="21"/>
    </row>
    <row r="18" spans="1:12">
      <c r="A18" s="22" t="s">
        <v>28</v>
      </c>
      <c r="G18" s="19">
        <f>E6*4.74*12/1.03</f>
        <v>38181.390291262127</v>
      </c>
      <c r="H18" t="s">
        <v>29</v>
      </c>
    </row>
    <row r="19" spans="1:12" ht="15.75" thickBot="1">
      <c r="A19" s="23">
        <f>G18*I7/100</f>
        <v>38181.390291262127</v>
      </c>
      <c r="B19" s="23"/>
      <c r="C19" t="s">
        <v>30</v>
      </c>
    </row>
    <row r="20" spans="1:12">
      <c r="A20" s="24" t="s">
        <v>3</v>
      </c>
      <c r="B20" s="25" t="s">
        <v>31</v>
      </c>
      <c r="C20" s="26"/>
      <c r="D20" s="26"/>
      <c r="E20" s="26"/>
      <c r="F20" s="26"/>
      <c r="G20" s="26"/>
      <c r="H20" s="27"/>
      <c r="I20" s="24" t="s">
        <v>32</v>
      </c>
      <c r="J20" s="28" t="s">
        <v>33</v>
      </c>
      <c r="K20" s="25" t="s">
        <v>34</v>
      </c>
      <c r="L20" s="27"/>
    </row>
    <row r="21" spans="1:12" ht="15.75" thickBot="1">
      <c r="A21" s="29" t="s">
        <v>35</v>
      </c>
      <c r="B21" s="30"/>
      <c r="C21" s="31"/>
      <c r="D21" s="31"/>
      <c r="E21" s="31"/>
      <c r="F21" s="31"/>
      <c r="G21" s="31"/>
      <c r="H21" s="32"/>
      <c r="I21" s="29" t="s">
        <v>36</v>
      </c>
      <c r="J21" s="33"/>
      <c r="K21" s="34" t="s">
        <v>37</v>
      </c>
      <c r="L21" s="35"/>
    </row>
    <row r="22" spans="1:12" ht="15.75" thickBot="1">
      <c r="A22" s="36"/>
      <c r="B22" s="37" t="s">
        <v>38</v>
      </c>
      <c r="C22" s="38"/>
      <c r="D22" s="38"/>
      <c r="E22" s="38"/>
      <c r="F22" s="38"/>
      <c r="G22" s="38"/>
      <c r="H22" s="39"/>
      <c r="I22" s="40"/>
      <c r="J22" s="41"/>
      <c r="K22" s="42">
        <v>20489.189999999999</v>
      </c>
      <c r="L22" s="43"/>
    </row>
    <row r="23" spans="1:12">
      <c r="A23" s="44">
        <v>1</v>
      </c>
      <c r="B23" s="45" t="s">
        <v>39</v>
      </c>
      <c r="C23" s="46"/>
      <c r="D23" s="46"/>
      <c r="E23" s="46"/>
      <c r="F23" s="46"/>
      <c r="G23" s="46"/>
      <c r="H23" s="47"/>
      <c r="I23" s="48" t="s">
        <v>40</v>
      </c>
      <c r="J23" s="44"/>
      <c r="K23" s="49">
        <v>1364</v>
      </c>
      <c r="L23" s="50"/>
    </row>
    <row r="24" spans="1:12">
      <c r="A24" s="44">
        <v>2</v>
      </c>
      <c r="B24" s="45" t="s">
        <v>41</v>
      </c>
      <c r="C24" s="46"/>
      <c r="D24" s="46"/>
      <c r="E24" s="46"/>
      <c r="F24" s="46"/>
      <c r="G24" s="46"/>
      <c r="H24" s="47"/>
      <c r="I24" s="51" t="s">
        <v>42</v>
      </c>
      <c r="J24" s="52">
        <v>200</v>
      </c>
      <c r="K24" s="49">
        <f>43000/14842.2*622.9</f>
        <v>1804.6313888776594</v>
      </c>
      <c r="L24" s="50"/>
    </row>
    <row r="25" spans="1:12">
      <c r="A25" s="44">
        <v>3</v>
      </c>
      <c r="B25" s="45" t="s">
        <v>43</v>
      </c>
      <c r="C25" s="46"/>
      <c r="D25" s="46"/>
      <c r="E25" s="46"/>
      <c r="F25" s="46"/>
      <c r="G25" s="46"/>
      <c r="H25" s="47"/>
      <c r="I25" s="48" t="s">
        <v>42</v>
      </c>
      <c r="J25" s="52">
        <v>102</v>
      </c>
      <c r="K25" s="49">
        <v>1200</v>
      </c>
      <c r="L25" s="50"/>
    </row>
    <row r="26" spans="1:12">
      <c r="A26" s="44">
        <v>4</v>
      </c>
      <c r="B26" s="45" t="s">
        <v>44</v>
      </c>
      <c r="C26" s="53"/>
      <c r="D26" s="53"/>
      <c r="E26" s="53"/>
      <c r="F26" s="53"/>
      <c r="G26" s="53"/>
      <c r="H26" s="47"/>
      <c r="I26" s="48" t="s">
        <v>45</v>
      </c>
      <c r="J26" s="44">
        <v>10</v>
      </c>
      <c r="K26" s="54">
        <f>6000*0.0423</f>
        <v>253.79999999999998</v>
      </c>
      <c r="L26" s="55"/>
    </row>
    <row r="27" spans="1:12">
      <c r="A27" s="44">
        <v>5</v>
      </c>
      <c r="B27" s="45" t="s">
        <v>46</v>
      </c>
      <c r="C27" s="53"/>
      <c r="D27" s="53"/>
      <c r="E27" s="53"/>
      <c r="F27" s="53"/>
      <c r="G27" s="53"/>
      <c r="H27" s="47"/>
      <c r="I27" s="48" t="s">
        <v>45</v>
      </c>
      <c r="J27" s="44">
        <v>10</v>
      </c>
      <c r="K27" s="54">
        <f>6000*0.0423</f>
        <v>253.79999999999998</v>
      </c>
      <c r="L27" s="55"/>
    </row>
    <row r="28" spans="1:12">
      <c r="A28" s="44">
        <v>6</v>
      </c>
      <c r="B28" s="45" t="s">
        <v>47</v>
      </c>
      <c r="C28" s="46"/>
      <c r="D28" s="46"/>
      <c r="E28" s="46"/>
      <c r="F28" s="46"/>
      <c r="G28" s="46"/>
      <c r="H28" s="47"/>
      <c r="I28" s="48" t="s">
        <v>48</v>
      </c>
      <c r="J28" s="44">
        <v>2</v>
      </c>
      <c r="K28" s="49">
        <f>12000/14842.2*622.9</f>
        <v>503.6180620123701</v>
      </c>
      <c r="L28" s="50"/>
    </row>
    <row r="29" spans="1:12">
      <c r="A29" s="44">
        <v>7</v>
      </c>
      <c r="B29" s="45" t="s">
        <v>49</v>
      </c>
      <c r="C29" s="46"/>
      <c r="D29" s="46"/>
      <c r="E29" s="46"/>
      <c r="F29" s="46"/>
      <c r="G29" s="46"/>
      <c r="H29" s="47"/>
      <c r="I29" s="48" t="s">
        <v>48</v>
      </c>
      <c r="J29" s="44">
        <v>4</v>
      </c>
      <c r="K29" s="49">
        <f>10000/5428.3*622.9</f>
        <v>1147.5047436582354</v>
      </c>
      <c r="L29" s="50"/>
    </row>
    <row r="30" spans="1:12">
      <c r="A30" s="44">
        <v>8</v>
      </c>
      <c r="B30" s="45" t="s">
        <v>50</v>
      </c>
      <c r="C30" s="46"/>
      <c r="D30" s="46"/>
      <c r="E30" s="46"/>
      <c r="F30" s="46"/>
      <c r="G30" s="46"/>
      <c r="H30" s="47"/>
      <c r="I30" s="48" t="s">
        <v>48</v>
      </c>
      <c r="J30" s="44">
        <v>2</v>
      </c>
      <c r="K30" s="49">
        <f>20000/14842.2*622.9</f>
        <v>839.36343668728352</v>
      </c>
      <c r="L30" s="50"/>
    </row>
    <row r="31" spans="1:12">
      <c r="A31" s="44">
        <v>9</v>
      </c>
      <c r="B31" s="45" t="s">
        <v>51</v>
      </c>
      <c r="C31" s="53"/>
      <c r="D31" s="53"/>
      <c r="E31" s="53"/>
      <c r="F31" s="53"/>
      <c r="G31" s="53"/>
      <c r="H31" s="47"/>
      <c r="I31" s="48" t="s">
        <v>40</v>
      </c>
      <c r="J31" s="44">
        <f>1+2</f>
        <v>3</v>
      </c>
      <c r="K31" s="49">
        <v>115</v>
      </c>
      <c r="L31" s="50"/>
    </row>
    <row r="32" spans="1:12">
      <c r="A32" s="44">
        <v>10</v>
      </c>
      <c r="B32" s="45" t="s">
        <v>52</v>
      </c>
      <c r="C32" s="53"/>
      <c r="D32" s="53"/>
      <c r="E32" s="53"/>
      <c r="F32" s="53"/>
      <c r="G32" s="53"/>
      <c r="H32" s="47"/>
      <c r="I32" s="48" t="s">
        <v>53</v>
      </c>
      <c r="J32" s="44">
        <v>22</v>
      </c>
      <c r="K32" s="49">
        <f>9640+11000</f>
        <v>20640</v>
      </c>
      <c r="L32" s="50"/>
    </row>
    <row r="33" spans="1:12">
      <c r="A33" s="44">
        <v>11</v>
      </c>
      <c r="B33" s="56" t="s">
        <v>54</v>
      </c>
      <c r="C33" s="56"/>
      <c r="D33" s="56"/>
      <c r="E33" s="56"/>
      <c r="F33" s="56"/>
      <c r="G33" s="56"/>
      <c r="H33" s="56"/>
      <c r="I33" s="57" t="s">
        <v>40</v>
      </c>
      <c r="J33" s="58">
        <v>9</v>
      </c>
      <c r="K33" s="59">
        <f>4730*0.0423</f>
        <v>200.07899999999998</v>
      </c>
      <c r="L33" s="60"/>
    </row>
    <row r="34" spans="1:12">
      <c r="A34" s="44">
        <v>12</v>
      </c>
      <c r="B34" s="45" t="s">
        <v>55</v>
      </c>
      <c r="C34" s="53"/>
      <c r="D34" s="53"/>
      <c r="E34" s="53"/>
      <c r="F34" s="53"/>
      <c r="G34" s="53"/>
      <c r="H34" s="47"/>
      <c r="I34" s="48" t="s">
        <v>42</v>
      </c>
      <c r="J34" s="52">
        <v>102</v>
      </c>
      <c r="K34" s="49">
        <f>345.6+1592</f>
        <v>1937.6</v>
      </c>
      <c r="L34" s="50"/>
    </row>
    <row r="35" spans="1:12">
      <c r="A35" s="44">
        <v>13</v>
      </c>
      <c r="B35" s="45" t="s">
        <v>56</v>
      </c>
      <c r="C35" s="53"/>
      <c r="D35" s="53"/>
      <c r="E35" s="53"/>
      <c r="F35" s="53"/>
      <c r="G35" s="53"/>
      <c r="H35" s="47"/>
      <c r="I35" s="48" t="s">
        <v>40</v>
      </c>
      <c r="J35" s="44">
        <v>1</v>
      </c>
      <c r="K35" s="49">
        <v>300</v>
      </c>
      <c r="L35" s="50"/>
    </row>
    <row r="36" spans="1:12">
      <c r="A36" s="44">
        <v>14</v>
      </c>
      <c r="B36" s="61" t="s">
        <v>57</v>
      </c>
      <c r="C36" s="62"/>
      <c r="D36" s="62"/>
      <c r="E36" s="62"/>
      <c r="F36" s="62"/>
      <c r="G36" s="62"/>
      <c r="H36" s="63"/>
      <c r="I36" s="48" t="s">
        <v>40</v>
      </c>
      <c r="J36" s="44">
        <v>25</v>
      </c>
      <c r="K36" s="54">
        <f>6432/32</f>
        <v>201</v>
      </c>
      <c r="L36" s="55"/>
    </row>
    <row r="37" spans="1:12">
      <c r="A37" s="44">
        <v>15</v>
      </c>
      <c r="B37" s="45" t="s">
        <v>58</v>
      </c>
      <c r="C37" s="53"/>
      <c r="D37" s="53"/>
      <c r="E37" s="53"/>
      <c r="F37" s="53"/>
      <c r="G37" s="53"/>
      <c r="H37" s="47"/>
      <c r="I37" s="48" t="s">
        <v>40</v>
      </c>
      <c r="J37" s="44">
        <v>1</v>
      </c>
      <c r="K37" s="49">
        <f>6451/6</f>
        <v>1075.1666666666667</v>
      </c>
      <c r="L37" s="50"/>
    </row>
    <row r="38" spans="1:12">
      <c r="A38" s="44"/>
      <c r="B38" s="45" t="s">
        <v>59</v>
      </c>
      <c r="C38" s="53"/>
      <c r="D38" s="53"/>
      <c r="E38" s="53"/>
      <c r="F38" s="53"/>
      <c r="G38" s="53"/>
      <c r="H38" s="53"/>
      <c r="I38" s="44"/>
      <c r="J38" s="64"/>
      <c r="K38" s="65">
        <f>SUM(K23:L37)</f>
        <v>31835.563297902219</v>
      </c>
      <c r="L38" s="66"/>
    </row>
    <row r="39" spans="1:12">
      <c r="A39" s="44"/>
      <c r="B39" s="45" t="s">
        <v>60</v>
      </c>
      <c r="C39" s="53"/>
      <c r="D39" s="53"/>
      <c r="E39" s="53"/>
      <c r="F39" s="53"/>
      <c r="G39" s="53"/>
      <c r="H39" s="53"/>
      <c r="I39" s="44"/>
      <c r="J39" s="64"/>
      <c r="K39" s="67">
        <f>K38*0.14</f>
        <v>4456.9788617063114</v>
      </c>
      <c r="L39" s="50"/>
    </row>
    <row r="40" spans="1:12" ht="15.75" thickBot="1">
      <c r="A40" s="44"/>
      <c r="B40" t="s">
        <v>61</v>
      </c>
      <c r="I40" s="68"/>
      <c r="K40" s="69">
        <f>SUM(K38:L39)</f>
        <v>36292.542159608529</v>
      </c>
      <c r="L40" s="70"/>
    </row>
    <row r="41" spans="1:12" ht="16.5" thickBot="1">
      <c r="A41" s="36"/>
      <c r="B41" s="71" t="s">
        <v>62</v>
      </c>
      <c r="C41" s="72"/>
      <c r="D41" s="72"/>
      <c r="E41" s="72"/>
      <c r="F41" s="72"/>
      <c r="G41" s="72"/>
      <c r="H41" s="73"/>
      <c r="I41" s="36"/>
      <c r="J41" s="36"/>
      <c r="K41" s="74">
        <f>K40+K22</f>
        <v>56781.732159608524</v>
      </c>
      <c r="L41" s="75"/>
    </row>
    <row r="42" spans="1:12">
      <c r="A42" t="s">
        <v>63</v>
      </c>
    </row>
    <row r="43" spans="1:12">
      <c r="A43" t="s">
        <v>64</v>
      </c>
      <c r="D43" s="9">
        <f>I4</f>
        <v>2013</v>
      </c>
      <c r="E43" t="s">
        <v>65</v>
      </c>
      <c r="G43" s="76">
        <f>K41-G18</f>
        <v>18600.341868346397</v>
      </c>
      <c r="H43" t="s">
        <v>66</v>
      </c>
    </row>
    <row r="44" spans="1:12" ht="15.75" thickBot="1">
      <c r="A44" t="s">
        <v>67</v>
      </c>
      <c r="B44" s="9">
        <f>I4</f>
        <v>2013</v>
      </c>
      <c r="C44" t="s">
        <v>68</v>
      </c>
    </row>
    <row r="45" spans="1:12">
      <c r="A45" s="77" t="s">
        <v>3</v>
      </c>
      <c r="B45" s="78" t="s">
        <v>69</v>
      </c>
      <c r="C45" s="79"/>
      <c r="D45" s="79"/>
      <c r="E45" s="79"/>
      <c r="F45" s="78" t="s">
        <v>70</v>
      </c>
      <c r="G45" s="79"/>
      <c r="H45" s="80"/>
      <c r="I45" s="78" t="s">
        <v>71</v>
      </c>
      <c r="J45" s="79"/>
      <c r="K45" s="79"/>
      <c r="L45" s="80"/>
    </row>
    <row r="46" spans="1:12" ht="15.75" thickBot="1">
      <c r="A46" s="81"/>
      <c r="B46" s="82"/>
      <c r="C46" s="83"/>
      <c r="D46" s="83"/>
      <c r="E46" s="83"/>
      <c r="F46" s="82"/>
      <c r="G46" s="83"/>
      <c r="H46" s="84"/>
      <c r="I46" s="82" t="s">
        <v>72</v>
      </c>
      <c r="J46" s="83"/>
      <c r="K46" s="83"/>
      <c r="L46" s="84"/>
    </row>
    <row r="47" spans="1:12">
      <c r="A47" s="85" t="s">
        <v>73</v>
      </c>
      <c r="B47" s="86" t="s">
        <v>74</v>
      </c>
      <c r="C47" s="87"/>
      <c r="D47" s="87"/>
      <c r="E47" s="88"/>
      <c r="F47" s="89" t="s">
        <v>75</v>
      </c>
      <c r="G47" s="90"/>
      <c r="H47" s="91"/>
      <c r="I47" s="89" t="s">
        <v>76</v>
      </c>
      <c r="J47" s="90"/>
      <c r="K47" s="90"/>
      <c r="L47" s="91"/>
    </row>
    <row r="48" spans="1:12">
      <c r="A48" s="44" t="s">
        <v>77</v>
      </c>
      <c r="B48" s="45" t="s">
        <v>78</v>
      </c>
      <c r="C48" s="53"/>
      <c r="D48" s="53"/>
      <c r="E48" s="47"/>
      <c r="F48" s="92" t="s">
        <v>79</v>
      </c>
      <c r="G48" s="93"/>
      <c r="H48" s="94"/>
      <c r="I48" s="92" t="s">
        <v>80</v>
      </c>
      <c r="J48" s="93"/>
      <c r="K48" s="93"/>
      <c r="L48" s="94"/>
    </row>
    <row r="49" spans="1:12">
      <c r="A49" s="44" t="s">
        <v>81</v>
      </c>
      <c r="B49" s="45" t="s">
        <v>82</v>
      </c>
      <c r="C49" s="53"/>
      <c r="D49" s="53"/>
      <c r="E49" s="47"/>
      <c r="F49" s="92" t="s">
        <v>83</v>
      </c>
      <c r="G49" s="93"/>
      <c r="H49" s="94"/>
      <c r="I49" s="92" t="s">
        <v>84</v>
      </c>
      <c r="J49" s="93"/>
      <c r="K49" s="93"/>
      <c r="L49" s="94"/>
    </row>
    <row r="50" spans="1:12">
      <c r="A50" s="44" t="s">
        <v>85</v>
      </c>
      <c r="B50" s="45" t="s">
        <v>86</v>
      </c>
      <c r="C50" s="53"/>
      <c r="D50" s="53"/>
      <c r="E50" s="47"/>
      <c r="F50" s="92" t="s">
        <v>87</v>
      </c>
      <c r="G50" s="93"/>
      <c r="H50" s="94"/>
      <c r="I50" s="92" t="s">
        <v>88</v>
      </c>
      <c r="J50" s="93"/>
      <c r="K50" s="93"/>
      <c r="L50" s="94"/>
    </row>
    <row r="51" spans="1:12">
      <c r="A51" s="44" t="s">
        <v>89</v>
      </c>
      <c r="B51" s="45" t="s">
        <v>90</v>
      </c>
      <c r="C51" s="53"/>
      <c r="D51" s="53"/>
      <c r="E51" s="47"/>
      <c r="F51" s="92" t="s">
        <v>91</v>
      </c>
      <c r="G51" s="93"/>
      <c r="H51" s="94"/>
      <c r="I51" s="92" t="s">
        <v>92</v>
      </c>
      <c r="J51" s="93"/>
      <c r="K51" s="93"/>
      <c r="L51" s="94"/>
    </row>
    <row r="52" spans="1:12" ht="15.75" thickBot="1">
      <c r="A52" s="95" t="s">
        <v>93</v>
      </c>
      <c r="B52" s="96" t="s">
        <v>94</v>
      </c>
      <c r="C52" s="97"/>
      <c r="D52" s="97"/>
      <c r="E52" s="98"/>
      <c r="F52" s="30" t="s">
        <v>95</v>
      </c>
      <c r="G52" s="31"/>
      <c r="H52" s="32"/>
      <c r="I52" s="30" t="s">
        <v>96</v>
      </c>
      <c r="J52" s="31"/>
      <c r="K52" s="31"/>
      <c r="L52" s="32"/>
    </row>
    <row r="54" spans="1:12">
      <c r="A54" s="99" t="s">
        <v>97</v>
      </c>
      <c r="B54" s="9">
        <f>I4+1</f>
        <v>2014</v>
      </c>
      <c r="C54" t="s">
        <v>98</v>
      </c>
    </row>
    <row r="55" spans="1:12">
      <c r="A55" s="100" t="s">
        <v>99</v>
      </c>
    </row>
    <row r="56" spans="1:12">
      <c r="A56" s="16" t="s">
        <v>100</v>
      </c>
    </row>
    <row r="57" spans="1:12">
      <c r="A57" s="100" t="s">
        <v>101</v>
      </c>
      <c r="F57" s="13">
        <f>H75</f>
        <v>9.3650976121331606</v>
      </c>
      <c r="G57" t="s">
        <v>102</v>
      </c>
    </row>
    <row r="58" spans="1:12">
      <c r="A58" s="100" t="s">
        <v>103</v>
      </c>
      <c r="C58" s="101"/>
      <c r="G58" s="9"/>
    </row>
    <row r="59" spans="1:12">
      <c r="A59" s="100" t="s">
        <v>127</v>
      </c>
      <c r="E59" s="9"/>
      <c r="K59" s="9"/>
    </row>
    <row r="60" spans="1:12">
      <c r="A60" s="102" t="s">
        <v>104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6"/>
    </row>
    <row r="61" spans="1:12">
      <c r="A61" s="103" t="s">
        <v>105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</row>
    <row r="62" spans="1:12">
      <c r="A62" s="103" t="s">
        <v>106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</row>
    <row r="63" spans="1:12">
      <c r="A63" s="102"/>
      <c r="B63" s="104"/>
      <c r="C63" s="104"/>
      <c r="D63" s="104"/>
      <c r="E63" s="104"/>
      <c r="F63" s="104"/>
      <c r="G63" s="104"/>
      <c r="H63" s="104"/>
      <c r="I63" s="104"/>
      <c r="J63" s="104"/>
      <c r="K63" s="104"/>
    </row>
    <row r="64" spans="1:12">
      <c r="A64" s="100" t="s">
        <v>107</v>
      </c>
      <c r="B64" s="9">
        <f>I4+1</f>
        <v>2014</v>
      </c>
      <c r="C64" t="s">
        <v>108</v>
      </c>
    </row>
    <row r="65" spans="1:12">
      <c r="A65" s="100" t="s">
        <v>109</v>
      </c>
    </row>
    <row r="66" spans="1:12">
      <c r="A66" s="100" t="s">
        <v>110</v>
      </c>
      <c r="J66" s="105">
        <v>15000</v>
      </c>
      <c r="K66" t="s">
        <v>18</v>
      </c>
    </row>
    <row r="67" spans="1:12">
      <c r="A67" s="103" t="s">
        <v>111</v>
      </c>
      <c r="B67" s="103"/>
      <c r="C67" s="103"/>
      <c r="D67" s="103"/>
      <c r="E67" s="103"/>
      <c r="J67" s="105">
        <v>10000</v>
      </c>
      <c r="K67" t="s">
        <v>18</v>
      </c>
    </row>
    <row r="68" spans="1:12">
      <c r="A68" s="100" t="s">
        <v>112</v>
      </c>
      <c r="J68" s="105">
        <v>1500</v>
      </c>
      <c r="K68" t="s">
        <v>18</v>
      </c>
    </row>
    <row r="69" spans="1:12">
      <c r="A69" s="100" t="s">
        <v>113</v>
      </c>
      <c r="J69" s="105">
        <v>15000</v>
      </c>
      <c r="K69" t="s">
        <v>18</v>
      </c>
    </row>
    <row r="70" spans="1:12">
      <c r="A70" s="100" t="s">
        <v>114</v>
      </c>
      <c r="J70" s="105">
        <v>8000</v>
      </c>
      <c r="K70" t="s">
        <v>18</v>
      </c>
    </row>
    <row r="71" spans="1:12">
      <c r="A71" s="100" t="s">
        <v>115</v>
      </c>
      <c r="J71" s="105">
        <v>8000</v>
      </c>
      <c r="K71" t="s">
        <v>18</v>
      </c>
    </row>
    <row r="72" spans="1:12">
      <c r="A72" s="100" t="s">
        <v>116</v>
      </c>
      <c r="J72" s="106">
        <v>1600</v>
      </c>
      <c r="K72" t="s">
        <v>18</v>
      </c>
    </row>
    <row r="73" spans="1:12">
      <c r="A73" s="107" t="s">
        <v>117</v>
      </c>
      <c r="J73" s="108">
        <f>SUM(J66:J72)</f>
        <v>59100</v>
      </c>
      <c r="K73" s="109" t="s">
        <v>118</v>
      </c>
    </row>
    <row r="74" spans="1:12">
      <c r="A74" s="100" t="s">
        <v>119</v>
      </c>
      <c r="H74" s="9">
        <f>I4</f>
        <v>2013</v>
      </c>
      <c r="I74" t="s">
        <v>120</v>
      </c>
      <c r="K74" s="19">
        <f>G43</f>
        <v>18600.341868346397</v>
      </c>
    </row>
    <row r="75" spans="1:12">
      <c r="A75" s="100" t="s">
        <v>121</v>
      </c>
      <c r="C75" s="76">
        <f>J73+K74</f>
        <v>77700.341868346397</v>
      </c>
      <c r="D75" s="9" t="s">
        <v>122</v>
      </c>
      <c r="E75" s="110">
        <f>I4+1</f>
        <v>2014</v>
      </c>
      <c r="F75" t="s">
        <v>123</v>
      </c>
      <c r="H75" s="13">
        <f>C75/(E6*12)</f>
        <v>9.3650976121331606</v>
      </c>
      <c r="I75" t="s">
        <v>124</v>
      </c>
    </row>
    <row r="77" spans="1:12">
      <c r="B77" t="s">
        <v>125</v>
      </c>
    </row>
    <row r="78" spans="1:12">
      <c r="B78" t="s">
        <v>70</v>
      </c>
      <c r="I78" t="s">
        <v>126</v>
      </c>
    </row>
    <row r="79" spans="1:12">
      <c r="K79" s="1"/>
      <c r="L79" s="1"/>
    </row>
  </sheetData>
  <mergeCells count="75">
    <mergeCell ref="K79:L79"/>
    <mergeCell ref="B52:E52"/>
    <mergeCell ref="F52:H52"/>
    <mergeCell ref="I52:L52"/>
    <mergeCell ref="A61:L61"/>
    <mergeCell ref="A62:L62"/>
    <mergeCell ref="A67:E67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  <mergeCell ref="B39:H39"/>
    <mergeCell ref="K39:L39"/>
    <mergeCell ref="K40:L40"/>
    <mergeCell ref="K41:L41"/>
    <mergeCell ref="B45:E45"/>
    <mergeCell ref="F45:H45"/>
    <mergeCell ref="I45:L45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K1:L1"/>
    <mergeCell ref="A2:L2"/>
    <mergeCell ref="A3:L3"/>
    <mergeCell ref="A7:B7"/>
    <mergeCell ref="A19:B19"/>
    <mergeCell ref="B20:H20"/>
    <mergeCell ref="K20:L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2014-04-11T00:20:05Z</dcterms:modified>
</cp:coreProperties>
</file>